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-                                              MOLAGAVITA\-                  PUBLICAC ESTAD FINAN  supersalud\- ESTADOS FINANC COMPARATIVOS\"/>
    </mc:Choice>
  </mc:AlternateContent>
  <xr:revisionPtr revIDLastSave="0" documentId="13_ncr:1_{381D0D57-40C2-44F6-825A-C52213568D4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CE" sheetId="5" r:id="rId1"/>
    <sheet name="EST ACT" sheetId="8" r:id="rId2"/>
    <sheet name="ES.CAM.PATRIM" sheetId="18" r:id="rId3"/>
  </sheets>
  <externalReferences>
    <externalReference r:id="rId4"/>
  </externalReferences>
  <definedNames>
    <definedName name="Print_Titles" localSheetId="0">BCE!$1:$5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8" l="1"/>
  <c r="E13" i="8" s="1"/>
  <c r="D14" i="8"/>
  <c r="E14" i="8" s="1"/>
  <c r="B15" i="8"/>
  <c r="C15" i="8"/>
  <c r="C19" i="8" s="1"/>
  <c r="D17" i="8"/>
  <c r="E17" i="8" s="1"/>
  <c r="D18" i="8"/>
  <c r="E18" i="8" s="1"/>
  <c r="B19" i="8"/>
  <c r="B24" i="8" s="1"/>
  <c r="B25" i="8" s="1"/>
  <c r="B27" i="8" s="1"/>
  <c r="D21" i="8"/>
  <c r="E21" i="8" s="1"/>
  <c r="D22" i="8"/>
  <c r="E22" i="8" s="1"/>
  <c r="D23" i="8"/>
  <c r="E23" i="8" s="1"/>
  <c r="C24" i="5"/>
  <c r="D38" i="5"/>
  <c r="C15" i="18" s="1"/>
  <c r="E15" i="18" s="1"/>
  <c r="B14" i="18"/>
  <c r="D19" i="8" l="1"/>
  <c r="E19" i="8" s="1"/>
  <c r="C24" i="8"/>
  <c r="D24" i="8" s="1"/>
  <c r="E24" i="8" s="1"/>
  <c r="D15" i="8"/>
  <c r="E15" i="8" s="1"/>
  <c r="C25" i="8"/>
  <c r="B24" i="5"/>
  <c r="D25" i="8" l="1"/>
  <c r="E25" i="8" s="1"/>
  <c r="C27" i="8"/>
  <c r="D27" i="8" s="1"/>
  <c r="E27" i="8" s="1"/>
  <c r="A19" i="18"/>
  <c r="D37" i="5" l="1"/>
  <c r="C32" i="5"/>
  <c r="C34" i="5" s="1"/>
  <c r="B32" i="5"/>
  <c r="B34" i="5" s="1"/>
  <c r="D31" i="5"/>
  <c r="D30" i="5"/>
  <c r="D23" i="5"/>
  <c r="D22" i="5"/>
  <c r="C19" i="5"/>
  <c r="C26" i="5" s="1"/>
  <c r="B19" i="5"/>
  <c r="D17" i="5"/>
  <c r="D16" i="5"/>
  <c r="D15" i="5"/>
  <c r="D14" i="5"/>
  <c r="C14" i="18" l="1"/>
  <c r="E14" i="18" s="1"/>
  <c r="D24" i="5"/>
  <c r="D32" i="5"/>
  <c r="D34" i="5" s="1"/>
  <c r="B26" i="5"/>
  <c r="D19" i="5"/>
  <c r="D26" i="5" l="1"/>
  <c r="B39" i="5" l="1"/>
  <c r="B41" i="5" s="1"/>
  <c r="B43" i="5" s="1"/>
  <c r="B46" i="5" s="1"/>
  <c r="B17" i="18"/>
  <c r="B20" i="18" s="1"/>
  <c r="C39" i="5"/>
  <c r="D39" i="5" l="1"/>
  <c r="D17" i="18" s="1"/>
  <c r="C41" i="5" l="1"/>
  <c r="C43" i="5" s="1"/>
  <c r="D20" i="18" l="1"/>
  <c r="E17" i="18"/>
  <c r="D41" i="5"/>
  <c r="D43" i="5" s="1"/>
  <c r="C20" i="18" l="1"/>
  <c r="E20" i="18"/>
  <c r="G20" i="18" s="1"/>
</calcChain>
</file>

<file path=xl/sharedStrings.xml><?xml version="1.0" encoding="utf-8"?>
<sst xmlns="http://schemas.openxmlformats.org/spreadsheetml/2006/main" count="82" uniqueCount="64">
  <si>
    <t>ACTIVO</t>
  </si>
  <si>
    <t>Activo corriente</t>
  </si>
  <si>
    <t>Efectivo y equivalentes de efectivo</t>
  </si>
  <si>
    <t>Inversiones de administración de liquidez</t>
  </si>
  <si>
    <t>Cuentas por cobrar comerciales y otras cuentas por cobrar</t>
  </si>
  <si>
    <t>Inventarios</t>
  </si>
  <si>
    <t>Activo no corriente</t>
  </si>
  <si>
    <t>Otros activos financieros</t>
  </si>
  <si>
    <t>Propiedades, planta y equipo</t>
  </si>
  <si>
    <t>Total activo</t>
  </si>
  <si>
    <t>PASIVO</t>
  </si>
  <si>
    <t>Pasivo corriente</t>
  </si>
  <si>
    <t>Cuentas por pagar comerciales y otras cuentas por pagar</t>
  </si>
  <si>
    <t>Beneficios a empleados</t>
  </si>
  <si>
    <t>Total pasivo</t>
  </si>
  <si>
    <t>PATRIMONIO</t>
  </si>
  <si>
    <t>Capital fiscal</t>
  </si>
  <si>
    <t>Resultado del ejercicio</t>
  </si>
  <si>
    <t xml:space="preserve">Total del patrimonio </t>
  </si>
  <si>
    <t>Total del pasivo y del patrimonio</t>
  </si>
  <si>
    <t>VARIACION ABSOLUTA</t>
  </si>
  <si>
    <t>Representante Legal</t>
  </si>
  <si>
    <t>$</t>
  </si>
  <si>
    <t>%</t>
  </si>
  <si>
    <t>Ingresos por prestación de servicios</t>
  </si>
  <si>
    <t>Costo por prestación de servicios</t>
  </si>
  <si>
    <t>Utilidad bruta</t>
  </si>
  <si>
    <t>Gastos de administración y operación</t>
  </si>
  <si>
    <t>Pérdida operacional</t>
  </si>
  <si>
    <t>Gastos financieros</t>
  </si>
  <si>
    <t>Resultado del periodo antes de impuestos</t>
  </si>
  <si>
    <t>Resultado del periodo</t>
  </si>
  <si>
    <t>Resultado integral total</t>
  </si>
  <si>
    <t xml:space="preserve">CUENTAS </t>
  </si>
  <si>
    <t>AUMENTO</t>
  </si>
  <si>
    <t>DISMINUC.</t>
  </si>
  <si>
    <t>CAPITAL FISCAL</t>
  </si>
  <si>
    <t xml:space="preserve">RESULTADO DEL EJERCICIO </t>
  </si>
  <si>
    <t xml:space="preserve">TOTALES </t>
  </si>
  <si>
    <t>Ingresos por Trasferencias y Subvenciones</t>
  </si>
  <si>
    <t xml:space="preserve">Activos intangibles </t>
  </si>
  <si>
    <t>Ingresos financieros</t>
  </si>
  <si>
    <t>VARIACION</t>
  </si>
  <si>
    <t>IMPACTO POR LA TRANSICION AL NUEVO MARCO NORMATIVO</t>
  </si>
  <si>
    <t>Deterioro, Depreciaciones, Amortizaciones y Provisiones</t>
  </si>
  <si>
    <t>DAWIN JESUS MARTINEZ CACERES</t>
  </si>
  <si>
    <t>GEORGINA PORRAS  MEJIA</t>
  </si>
  <si>
    <t>Contadora</t>
  </si>
  <si>
    <t>30 de Diciembre de 2021</t>
  </si>
  <si>
    <t>DICIEMBRE 30 DE 2021</t>
  </si>
  <si>
    <t>DICIEMBRE 30 /2021</t>
  </si>
  <si>
    <t xml:space="preserve">           Contadora</t>
  </si>
  <si>
    <t>30 de Diciembre de 2022</t>
  </si>
  <si>
    <t>DICIEMBRE 30 DE 2022</t>
  </si>
  <si>
    <t>Resultado de Ejercicios Anteriores</t>
  </si>
  <si>
    <t>DICIEMBRE 30 /2022</t>
  </si>
  <si>
    <t>RESULTADO DEL EJERCICIOS ANTERIORES</t>
  </si>
  <si>
    <t>ESTADO  DE  SITUACION  FINANCIERA</t>
  </si>
  <si>
    <t>DE DICIEMBRE 31 DE 2021 Y 2022</t>
  </si>
  <si>
    <t>ESE CENTRO DE SALUD MUESTRA SEÑORA DE LA ESPERANZA</t>
  </si>
  <si>
    <t>COD 6846800791</t>
  </si>
  <si>
    <t>NIT  804,014,810 - 7</t>
  </si>
  <si>
    <t>ESTADO  DE  ACTIVIDAD  FINANCIERA</t>
  </si>
  <si>
    <t>ESTADO  DE  CAMBIO EN EL 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</si>
</sst>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b/>
      <sz val="9"/>
      <color rgb="FF000000"/>
      <name val="Arial Narrow"/>
      <family val="2"/>
    </font>
    <font>
      <b/>
      <sz val="11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/>
      <diagonal/>
    </border>
    <border>
      <left/>
      <right style="medium">
        <color theme="4" tint="0.39997558519241921"/>
      </right>
      <top style="medium">
        <color theme="4" tint="0.39997558519241921"/>
      </top>
      <bottom/>
      <diagonal/>
    </border>
    <border>
      <left style="medium">
        <color theme="4" tint="0.39997558519241921"/>
      </left>
      <right/>
      <top/>
      <bottom/>
      <diagonal/>
    </border>
    <border>
      <left/>
      <right style="medium">
        <color theme="4" tint="0.39997558519241921"/>
      </right>
      <top/>
      <bottom/>
      <diagonal/>
    </border>
    <border>
      <left style="medium">
        <color theme="4" tint="0.39997558519241921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medium">
        <color theme="4" tint="0.39997558519241921"/>
      </right>
      <top/>
      <bottom style="thin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165" fontId="0" fillId="0" borderId="0" xfId="1" applyNumberFormat="1" applyFont="1"/>
    <xf numFmtId="0" fontId="0" fillId="0" borderId="0" xfId="0" applyAlignment="1">
      <alignment horizontal="center"/>
    </xf>
    <xf numFmtId="164" fontId="12" fillId="0" borderId="0" xfId="1" applyNumberFormat="1" applyFont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3" fillId="0" borderId="0" xfId="1" applyNumberFormat="1" applyFont="1" applyAlignment="1" applyProtection="1">
      <alignment horizontal="right" vertical="center"/>
      <protection locked="0"/>
    </xf>
    <xf numFmtId="165" fontId="5" fillId="0" borderId="2" xfId="1" applyNumberFormat="1" applyFont="1" applyBorder="1" applyAlignment="1">
      <alignment horizontal="right" vertical="center" wrapText="1"/>
    </xf>
    <xf numFmtId="3" fontId="5" fillId="0" borderId="2" xfId="1" applyNumberFormat="1" applyFont="1" applyBorder="1" applyAlignment="1">
      <alignment horizontal="right" vertical="center" wrapText="1"/>
    </xf>
    <xf numFmtId="3" fontId="4" fillId="0" borderId="0" xfId="1" applyNumberFormat="1" applyFont="1" applyAlignment="1">
      <alignment horizontal="right" vertical="center" wrapText="1"/>
    </xf>
    <xf numFmtId="165" fontId="5" fillId="0" borderId="4" xfId="1" applyNumberFormat="1" applyFont="1" applyBorder="1" applyAlignment="1">
      <alignment horizontal="right" vertical="center" wrapText="1"/>
    </xf>
    <xf numFmtId="3" fontId="5" fillId="0" borderId="4" xfId="1" applyNumberFormat="1" applyFont="1" applyBorder="1" applyAlignment="1">
      <alignment horizontal="right" vertical="center" wrapText="1"/>
    </xf>
    <xf numFmtId="165" fontId="5" fillId="0" borderId="5" xfId="1" applyNumberFormat="1" applyFont="1" applyBorder="1" applyAlignment="1">
      <alignment horizontal="right" vertical="center" wrapText="1"/>
    </xf>
    <xf numFmtId="3" fontId="5" fillId="0" borderId="5" xfId="1" applyNumberFormat="1" applyFont="1" applyBorder="1" applyAlignment="1">
      <alignment horizontal="right" vertical="center" wrapText="1"/>
    </xf>
    <xf numFmtId="165" fontId="5" fillId="0" borderId="6" xfId="1" applyNumberFormat="1" applyFont="1" applyBorder="1" applyAlignment="1">
      <alignment horizontal="right" vertical="center" wrapText="1"/>
    </xf>
    <xf numFmtId="3" fontId="5" fillId="0" borderId="6" xfId="1" applyNumberFormat="1" applyFont="1" applyBorder="1" applyAlignment="1">
      <alignment horizontal="right" vertical="center" wrapText="1"/>
    </xf>
    <xf numFmtId="165" fontId="9" fillId="0" borderId="0" xfId="1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165" fontId="8" fillId="0" borderId="7" xfId="1" applyNumberFormat="1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165" fontId="10" fillId="0" borderId="0" xfId="1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left" vertical="center" wrapText="1"/>
    </xf>
    <xf numFmtId="165" fontId="0" fillId="0" borderId="0" xfId="1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2" fillId="0" borderId="0" xfId="1" applyNumberFormat="1" applyFont="1" applyAlignment="1">
      <alignment vertical="center"/>
    </xf>
    <xf numFmtId="165" fontId="15" fillId="0" borderId="0" xfId="1" applyNumberFormat="1" applyFont="1" applyAlignment="1">
      <alignment horizontal="left" vertical="center" wrapText="1"/>
    </xf>
    <xf numFmtId="165" fontId="14" fillId="0" borderId="0" xfId="1" applyNumberFormat="1" applyFont="1" applyAlignment="1">
      <alignment vertical="center"/>
    </xf>
    <xf numFmtId="165" fontId="6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14" fillId="0" borderId="0" xfId="1" applyNumberFormat="1" applyFont="1"/>
    <xf numFmtId="165" fontId="0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/>
    </xf>
    <xf numFmtId="165" fontId="8" fillId="0" borderId="0" xfId="1" applyNumberFormat="1" applyFont="1" applyBorder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165" fontId="3" fillId="0" borderId="0" xfId="1" applyNumberFormat="1" applyFont="1" applyAlignment="1">
      <alignment horizontal="right" vertical="center" wrapText="1"/>
    </xf>
    <xf numFmtId="165" fontId="16" fillId="0" borderId="0" xfId="3" applyNumberFormat="1" applyFont="1"/>
    <xf numFmtId="165" fontId="16" fillId="0" borderId="0" xfId="1" applyNumberFormat="1" applyFont="1"/>
    <xf numFmtId="165" fontId="16" fillId="0" borderId="0" xfId="3" applyNumberFormat="1" applyFont="1" applyAlignment="1">
      <alignment horizontal="right" vertical="top" wrapText="1"/>
    </xf>
    <xf numFmtId="165" fontId="16" fillId="0" borderId="0" xfId="1" applyNumberFormat="1" applyFont="1" applyBorder="1" applyAlignment="1">
      <alignment horizontal="right" vertical="center" wrapText="1"/>
    </xf>
    <xf numFmtId="165" fontId="17" fillId="0" borderId="4" xfId="1" applyNumberFormat="1" applyFont="1" applyBorder="1" applyAlignment="1">
      <alignment horizontal="right" vertical="center" wrapText="1"/>
    </xf>
    <xf numFmtId="165" fontId="16" fillId="0" borderId="0" xfId="3" applyNumberFormat="1" applyFont="1" applyAlignment="1">
      <alignment horizontal="right" vertical="center" wrapText="1"/>
    </xf>
    <xf numFmtId="165" fontId="16" fillId="0" borderId="0" xfId="1" applyNumberFormat="1" applyFont="1" applyAlignment="1">
      <alignment horizontal="right" vertical="top" wrapText="1"/>
    </xf>
    <xf numFmtId="165" fontId="17" fillId="0" borderId="5" xfId="1" applyNumberFormat="1" applyFont="1" applyBorder="1" applyAlignment="1">
      <alignment horizontal="right" vertical="center" wrapText="1"/>
    </xf>
    <xf numFmtId="165" fontId="17" fillId="0" borderId="6" xfId="1" applyNumberFormat="1" applyFont="1" applyBorder="1" applyAlignment="1">
      <alignment horizontal="right" vertical="center" wrapText="1"/>
    </xf>
    <xf numFmtId="165" fontId="18" fillId="0" borderId="0" xfId="1" applyNumberFormat="1" applyFont="1" applyAlignment="1">
      <alignment vertical="center"/>
    </xf>
    <xf numFmtId="165" fontId="3" fillId="0" borderId="7" xfId="1" applyNumberFormat="1" applyFont="1" applyBorder="1" applyAlignment="1">
      <alignment vertical="center" wrapText="1"/>
    </xf>
    <xf numFmtId="165" fontId="3" fillId="0" borderId="0" xfId="1" applyNumberFormat="1" applyFont="1" applyBorder="1" applyAlignment="1">
      <alignment vertical="center" wrapText="1"/>
    </xf>
    <xf numFmtId="165" fontId="16" fillId="0" borderId="0" xfId="1" applyNumberFormat="1" applyFont="1" applyFill="1" applyBorder="1" applyAlignment="1"/>
    <xf numFmtId="9" fontId="16" fillId="0" borderId="0" xfId="2" applyFont="1" applyFill="1" applyBorder="1" applyAlignment="1">
      <alignment horizontal="center"/>
    </xf>
    <xf numFmtId="165" fontId="16" fillId="0" borderId="3" xfId="1" applyNumberFormat="1" applyFont="1" applyFill="1" applyBorder="1" applyAlignment="1"/>
    <xf numFmtId="9" fontId="16" fillId="0" borderId="3" xfId="2" applyFont="1" applyFill="1" applyBorder="1" applyAlignment="1">
      <alignment horizontal="center"/>
    </xf>
    <xf numFmtId="165" fontId="20" fillId="0" borderId="0" xfId="1" applyNumberFormat="1" applyFont="1" applyFill="1" applyBorder="1" applyAlignment="1">
      <alignment horizontal="center" wrapText="1"/>
    </xf>
    <xf numFmtId="165" fontId="19" fillId="0" borderId="0" xfId="1" applyNumberFormat="1" applyFont="1" applyFill="1" applyBorder="1" applyAlignment="1"/>
    <xf numFmtId="9" fontId="19" fillId="0" borderId="0" xfId="2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center"/>
    </xf>
    <xf numFmtId="165" fontId="20" fillId="0" borderId="0" xfId="1" applyNumberFormat="1" applyFont="1" applyFill="1" applyBorder="1" applyAlignment="1">
      <alignment horizontal="right" wrapText="1" indent="1"/>
    </xf>
    <xf numFmtId="165" fontId="20" fillId="0" borderId="3" xfId="1" applyNumberFormat="1" applyFont="1" applyFill="1" applyBorder="1" applyAlignment="1">
      <alignment horizontal="right" wrapText="1" indent="1"/>
    </xf>
    <xf numFmtId="165" fontId="19" fillId="0" borderId="3" xfId="1" applyNumberFormat="1" applyFont="1" applyFill="1" applyBorder="1" applyAlignment="1"/>
    <xf numFmtId="9" fontId="19" fillId="0" borderId="3" xfId="2" applyFont="1" applyFill="1" applyBorder="1" applyAlignment="1">
      <alignment horizontal="center"/>
    </xf>
    <xf numFmtId="165" fontId="21" fillId="0" borderId="0" xfId="1" applyNumberFormat="1" applyFont="1" applyFill="1" applyBorder="1" applyAlignment="1">
      <alignment horizontal="center" wrapText="1"/>
    </xf>
    <xf numFmtId="165" fontId="16" fillId="0" borderId="0" xfId="1" applyNumberFormat="1" applyFont="1" applyFill="1" applyAlignment="1"/>
    <xf numFmtId="165" fontId="16" fillId="0" borderId="0" xfId="1" applyNumberFormat="1" applyFont="1" applyFill="1" applyAlignment="1">
      <alignment horizontal="center"/>
    </xf>
    <xf numFmtId="165" fontId="20" fillId="0" borderId="6" xfId="1" applyNumberFormat="1" applyFont="1" applyFill="1" applyBorder="1" applyAlignment="1">
      <alignment horizontal="center" wrapText="1"/>
    </xf>
    <xf numFmtId="165" fontId="19" fillId="0" borderId="6" xfId="1" applyNumberFormat="1" applyFont="1" applyFill="1" applyBorder="1" applyAlignment="1"/>
    <xf numFmtId="9" fontId="19" fillId="0" borderId="6" xfId="2" applyFont="1" applyFill="1" applyBorder="1" applyAlignment="1">
      <alignment horizontal="center"/>
    </xf>
    <xf numFmtId="41" fontId="21" fillId="0" borderId="0" xfId="0" applyNumberFormat="1" applyFont="1" applyAlignment="1">
      <alignment horizontal="right" vertical="center" wrapText="1"/>
    </xf>
    <xf numFmtId="165" fontId="19" fillId="2" borderId="3" xfId="1" applyNumberFormat="1" applyFont="1" applyFill="1" applyBorder="1" applyAlignment="1">
      <alignment horizontal="center"/>
    </xf>
    <xf numFmtId="41" fontId="21" fillId="0" borderId="0" xfId="0" applyNumberFormat="1" applyFont="1" applyAlignment="1">
      <alignment horizontal="left" wrapText="1"/>
    </xf>
    <xf numFmtId="41" fontId="21" fillId="0" borderId="0" xfId="0" applyNumberFormat="1" applyFont="1" applyAlignment="1">
      <alignment wrapText="1"/>
    </xf>
    <xf numFmtId="41" fontId="20" fillId="0" borderId="0" xfId="0" applyNumberFormat="1" applyFont="1" applyAlignment="1">
      <alignment wrapText="1"/>
    </xf>
    <xf numFmtId="41" fontId="21" fillId="0" borderId="0" xfId="0" quotePrefix="1" applyNumberFormat="1" applyFont="1" applyAlignment="1">
      <alignment horizontal="left" wrapText="1"/>
    </xf>
    <xf numFmtId="41" fontId="2" fillId="0" borderId="0" xfId="0" applyNumberFormat="1" applyFont="1" applyAlignment="1">
      <alignment wrapText="1"/>
    </xf>
    <xf numFmtId="165" fontId="0" fillId="0" borderId="0" xfId="0" applyNumberFormat="1"/>
    <xf numFmtId="1" fontId="6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16" fillId="0" borderId="3" xfId="1" applyNumberFormat="1" applyFont="1" applyFill="1" applyBorder="1" applyAlignment="1">
      <alignment horizontal="center" vertical="center"/>
    </xf>
    <xf numFmtId="9" fontId="16" fillId="0" borderId="3" xfId="2" applyFont="1" applyFill="1" applyBorder="1" applyAlignment="1">
      <alignment horizontal="center" vertical="center"/>
    </xf>
    <xf numFmtId="164" fontId="12" fillId="0" borderId="0" xfId="1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165" fontId="0" fillId="0" borderId="0" xfId="1" applyNumberFormat="1" applyFont="1" applyFill="1" applyAlignment="1">
      <alignment horizontal="right"/>
    </xf>
    <xf numFmtId="165" fontId="0" fillId="0" borderId="3" xfId="1" applyNumberFormat="1" applyFont="1" applyFill="1" applyBorder="1" applyAlignment="1">
      <alignment horizontal="right"/>
    </xf>
    <xf numFmtId="165" fontId="20" fillId="0" borderId="0" xfId="1" applyNumberFormat="1" applyFont="1" applyFill="1" applyBorder="1" applyAlignment="1">
      <alignment horizontal="right" wrapText="1"/>
    </xf>
    <xf numFmtId="165" fontId="0" fillId="0" borderId="3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 wrapText="1"/>
    </xf>
    <xf numFmtId="0" fontId="25" fillId="0" borderId="1" xfId="0" applyFont="1" applyBorder="1"/>
    <xf numFmtId="0" fontId="24" fillId="0" borderId="1" xfId="0" applyFont="1" applyBorder="1"/>
    <xf numFmtId="165" fontId="26" fillId="0" borderId="1" xfId="1" applyNumberFormat="1" applyFont="1" applyBorder="1"/>
    <xf numFmtId="165" fontId="24" fillId="0" borderId="1" xfId="1" applyNumberFormat="1" applyFont="1" applyBorder="1"/>
    <xf numFmtId="165" fontId="27" fillId="0" borderId="1" xfId="3" applyNumberFormat="1" applyFont="1" applyBorder="1"/>
    <xf numFmtId="0" fontId="23" fillId="0" borderId="1" xfId="0" applyFont="1" applyBorder="1"/>
    <xf numFmtId="165" fontId="25" fillId="0" borderId="1" xfId="1" applyNumberFormat="1" applyFont="1" applyBorder="1"/>
    <xf numFmtId="4" fontId="24" fillId="0" borderId="0" xfId="0" applyNumberFormat="1" applyFont="1"/>
    <xf numFmtId="1" fontId="2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3" fontId="5" fillId="0" borderId="0" xfId="1" applyNumberFormat="1" applyFont="1" applyBorder="1" applyAlignment="1">
      <alignment horizontal="right" vertical="center" wrapText="1"/>
    </xf>
    <xf numFmtId="165" fontId="16" fillId="4" borderId="0" xfId="3" applyNumberFormat="1" applyFont="1" applyFill="1" applyAlignment="1">
      <alignment horizontal="right" vertical="center" wrapText="1"/>
    </xf>
    <xf numFmtId="165" fontId="16" fillId="4" borderId="0" xfId="3" applyNumberFormat="1" applyFont="1" applyFill="1"/>
    <xf numFmtId="165" fontId="16" fillId="4" borderId="0" xfId="1" applyNumberFormat="1" applyFont="1" applyFill="1"/>
    <xf numFmtId="165" fontId="16" fillId="4" borderId="0" xfId="3" applyNumberFormat="1" applyFont="1" applyFill="1" applyAlignment="1">
      <alignment horizontal="right" vertical="top" wrapText="1"/>
    </xf>
    <xf numFmtId="165" fontId="16" fillId="4" borderId="0" xfId="1" applyNumberFormat="1" applyFont="1" applyFill="1" applyBorder="1" applyAlignment="1">
      <alignment horizontal="right" vertical="center" wrapText="1"/>
    </xf>
    <xf numFmtId="165" fontId="17" fillId="4" borderId="2" xfId="1" applyNumberFormat="1" applyFont="1" applyFill="1" applyBorder="1" applyAlignment="1">
      <alignment horizontal="right" vertical="center" wrapText="1"/>
    </xf>
    <xf numFmtId="165" fontId="3" fillId="4" borderId="0" xfId="1" applyNumberFormat="1" applyFont="1" applyFill="1" applyAlignment="1">
      <alignment horizontal="right" vertical="center" wrapText="1"/>
    </xf>
    <xf numFmtId="165" fontId="17" fillId="4" borderId="0" xfId="1" applyNumberFormat="1" applyFont="1" applyFill="1" applyBorder="1" applyAlignment="1">
      <alignment horizontal="right" vertical="center" wrapText="1"/>
    </xf>
    <xf numFmtId="165" fontId="17" fillId="4" borderId="4" xfId="1" applyNumberFormat="1" applyFont="1" applyFill="1" applyBorder="1" applyAlignment="1">
      <alignment horizontal="right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9" fontId="20" fillId="2" borderId="0" xfId="1" applyNumberFormat="1" applyFont="1" applyFill="1" applyBorder="1" applyAlignment="1">
      <alignment horizontal="center" vertical="center" wrapText="1"/>
    </xf>
    <xf numFmtId="49" fontId="20" fillId="2" borderId="3" xfId="1" applyNumberFormat="1" applyFont="1" applyFill="1" applyBorder="1" applyAlignment="1">
      <alignment horizontal="center" vertical="center" wrapText="1"/>
    </xf>
    <xf numFmtId="165" fontId="19" fillId="2" borderId="0" xfId="1" applyNumberFormat="1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/>
    </xf>
    <xf numFmtId="3" fontId="23" fillId="0" borderId="0" xfId="0" applyNumberFormat="1" applyFont="1" applyAlignment="1">
      <alignment horizontal="center" vertical="center"/>
    </xf>
    <xf numFmtId="0" fontId="29" fillId="5" borderId="8" xfId="0" applyFont="1" applyFill="1" applyBorder="1" applyAlignment="1">
      <alignment horizontal="center"/>
    </xf>
    <xf numFmtId="0" fontId="29" fillId="5" borderId="9" xfId="0" applyFont="1" applyFill="1" applyBorder="1" applyAlignment="1">
      <alignment horizontal="center"/>
    </xf>
    <xf numFmtId="0" fontId="29" fillId="5" borderId="10" xfId="0" applyFont="1" applyFill="1" applyBorder="1" applyAlignment="1">
      <alignment horizontal="center"/>
    </xf>
    <xf numFmtId="0" fontId="29" fillId="5" borderId="11" xfId="0" applyFont="1" applyFill="1" applyBorder="1" applyAlignment="1">
      <alignment horizontal="center"/>
    </xf>
    <xf numFmtId="0" fontId="29" fillId="5" borderId="0" xfId="0" applyFont="1" applyFill="1" applyAlignment="1">
      <alignment horizontal="center"/>
    </xf>
    <xf numFmtId="0" fontId="29" fillId="5" borderId="12" xfId="0" applyFont="1" applyFill="1" applyBorder="1" applyAlignment="1">
      <alignment horizontal="center"/>
    </xf>
    <xf numFmtId="0" fontId="29" fillId="5" borderId="13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29" fillId="5" borderId="15" xfId="0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 xr:uid="{93B84059-4027-4B87-9ED4-9FBD0861696A}"/>
    <cellStyle name="Porcentaje" xfId="2" builtinId="5"/>
  </cellStyles>
  <dxfs count="0"/>
  <tableStyles count="0" defaultTableStyle="TableStyleMedium2" defaultPivotStyle="PivotStyleLight16"/>
  <colors>
    <mruColors>
      <color rgb="FF9999FF"/>
      <color rgb="FF99CCFF"/>
      <color rgb="FFFF99CC"/>
      <color rgb="FFCC99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449581</xdr:colOff>
      <xdr:row>0</xdr:row>
      <xdr:rowOff>0</xdr:rowOff>
    </xdr:from>
    <xdr:to>
      <xdr:col>3</xdr:col>
      <xdr:colOff>838201</xdr:colOff>
      <xdr:row>3</xdr:row>
      <xdr:rowOff>57150</xdr:rowOff>
    </xdr:to>
    <xdr:pic>
      <xdr:nvPicPr>
        <xdr:cNvPr id="27" name="8 Imagen" descr="LOGO SUPERSALUD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0"/>
          <a:ext cx="1623060" cy="60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0</xdr:row>
      <xdr:rowOff>104775</xdr:rowOff>
    </xdr:from>
    <xdr:to>
      <xdr:col>2</xdr:col>
      <xdr:colOff>190499</xdr:colOff>
      <xdr:row>4</xdr:row>
      <xdr:rowOff>65405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999B6DE9-7D8D-4758-9612-34F030A7498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1920" y="104775"/>
          <a:ext cx="4000499" cy="692150"/>
        </a:xfrm>
        <a:prstGeom prst="rect">
          <a:avLst/>
        </a:prstGeom>
      </xdr:spPr>
    </xdr:pic>
    <xdr:clientData/>
  </xdr:twoCellAnchor>
  <xdr:twoCellAnchor editAs="oneCell">
    <xdr:from>
      <xdr:col>0</xdr:col>
      <xdr:colOff>411480</xdr:colOff>
      <xdr:row>46</xdr:row>
      <xdr:rowOff>0</xdr:rowOff>
    </xdr:from>
    <xdr:to>
      <xdr:col>0</xdr:col>
      <xdr:colOff>2377440</xdr:colOff>
      <xdr:row>49</xdr:row>
      <xdr:rowOff>31750</xdr:rowOff>
    </xdr:to>
    <xdr:pic>
      <xdr:nvPicPr>
        <xdr:cNvPr id="11" name="image2.jpeg">
          <a:extLst>
            <a:ext uri="{FF2B5EF4-FFF2-40B4-BE49-F238E27FC236}">
              <a16:creationId xmlns:a16="http://schemas.microsoft.com/office/drawing/2014/main" id="{1CF32787-F4C1-4985-BD5D-BF687A656F77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1480" y="9715500"/>
          <a:ext cx="1965960" cy="595630"/>
        </a:xfrm>
        <a:prstGeom prst="rect">
          <a:avLst/>
        </a:prstGeom>
      </xdr:spPr>
    </xdr:pic>
    <xdr:clientData/>
  </xdr:twoCellAnchor>
  <xdr:twoCellAnchor editAs="oneCell">
    <xdr:from>
      <xdr:col>1</xdr:col>
      <xdr:colOff>1150620</xdr:colOff>
      <xdr:row>46</xdr:row>
      <xdr:rowOff>0</xdr:rowOff>
    </xdr:from>
    <xdr:to>
      <xdr:col>3</xdr:col>
      <xdr:colOff>529590</xdr:colOff>
      <xdr:row>49</xdr:row>
      <xdr:rowOff>71737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6EF0B52-C00C-49EA-9AFE-590E19EB8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16680" y="9576435"/>
          <a:ext cx="1779270" cy="635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510540</xdr:colOff>
      <xdr:row>0</xdr:row>
      <xdr:rowOff>24130</xdr:rowOff>
    </xdr:from>
    <xdr:to>
      <xdr:col>4</xdr:col>
      <xdr:colOff>236220</xdr:colOff>
      <xdr:row>3</xdr:row>
      <xdr:rowOff>58118</xdr:rowOff>
    </xdr:to>
    <xdr:pic>
      <xdr:nvPicPr>
        <xdr:cNvPr id="4" name="8 Imagen" descr="LOGO SUPERSALUD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4130"/>
          <a:ext cx="1988820" cy="58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7620</xdr:rowOff>
    </xdr:from>
    <xdr:to>
      <xdr:col>2</xdr:col>
      <xdr:colOff>281940</xdr:colOff>
      <xdr:row>3</xdr:row>
      <xdr:rowOff>158750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6A83613A-FD51-4CF0-ADD7-0D4BA3A59DE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" y="7620"/>
          <a:ext cx="4305300" cy="69977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27</xdr:row>
      <xdr:rowOff>60960</xdr:rowOff>
    </xdr:from>
    <xdr:to>
      <xdr:col>0</xdr:col>
      <xdr:colOff>2270760</xdr:colOff>
      <xdr:row>29</xdr:row>
      <xdr:rowOff>189865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id="{5CCE312B-8BB5-453A-AAEC-1225C9E6CE5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" y="5669280"/>
          <a:ext cx="1965960" cy="595630"/>
        </a:xfrm>
        <a:prstGeom prst="rect">
          <a:avLst/>
        </a:prstGeom>
      </xdr:spPr>
    </xdr:pic>
    <xdr:clientData/>
  </xdr:twoCellAnchor>
  <xdr:twoCellAnchor editAs="oneCell">
    <xdr:from>
      <xdr:col>2</xdr:col>
      <xdr:colOff>403861</xdr:colOff>
      <xdr:row>27</xdr:row>
      <xdr:rowOff>137160</xdr:rowOff>
    </xdr:from>
    <xdr:to>
      <xdr:col>3</xdr:col>
      <xdr:colOff>845821</xdr:colOff>
      <xdr:row>29</xdr:row>
      <xdr:rowOff>184132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DBFEDC2-087D-408B-8E1B-7E6DC244E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57701" y="4899660"/>
          <a:ext cx="1844040" cy="511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312421</xdr:colOff>
      <xdr:row>0</xdr:row>
      <xdr:rowOff>180975</xdr:rowOff>
    </xdr:from>
    <xdr:to>
      <xdr:col>2</xdr:col>
      <xdr:colOff>502920</xdr:colOff>
      <xdr:row>4</xdr:row>
      <xdr:rowOff>141605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943AEAB1-A66D-4735-9FC3-58AA219C83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421" y="180975"/>
          <a:ext cx="4175759" cy="692150"/>
        </a:xfrm>
        <a:prstGeom prst="rect">
          <a:avLst/>
        </a:prstGeom>
      </xdr:spPr>
    </xdr:pic>
    <xdr:clientData/>
  </xdr:twoCellAnchor>
  <xdr:twoCellAnchor editAs="oneCell">
    <xdr:from>
      <xdr:col>0</xdr:col>
      <xdr:colOff>594360</xdr:colOff>
      <xdr:row>21</xdr:row>
      <xdr:rowOff>76200</xdr:rowOff>
    </xdr:from>
    <xdr:to>
      <xdr:col>0</xdr:col>
      <xdr:colOff>2560320</xdr:colOff>
      <xdr:row>24</xdr:row>
      <xdr:rowOff>123190</xdr:rowOff>
    </xdr:to>
    <xdr:pic>
      <xdr:nvPicPr>
        <xdr:cNvPr id="12" name="image2.jpeg">
          <a:extLst>
            <a:ext uri="{FF2B5EF4-FFF2-40B4-BE49-F238E27FC236}">
              <a16:creationId xmlns:a16="http://schemas.microsoft.com/office/drawing/2014/main" id="{7DFF17D9-3313-4D1E-8A5B-2C3638BF7579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4360" y="4061460"/>
          <a:ext cx="1965960" cy="59563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21</xdr:row>
      <xdr:rowOff>38100</xdr:rowOff>
    </xdr:from>
    <xdr:to>
      <xdr:col>4</xdr:col>
      <xdr:colOff>878205</xdr:colOff>
      <xdr:row>24</xdr:row>
      <xdr:rowOff>132697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7B9B8F8-E082-49D2-839C-8B92E1938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18020" y="4457700"/>
          <a:ext cx="1554480" cy="643237"/>
        </a:xfrm>
        <a:prstGeom prst="rect">
          <a:avLst/>
        </a:prstGeom>
      </xdr:spPr>
    </xdr:pic>
    <xdr:clientData/>
  </xdr:twoCellAnchor>
  <xdr:twoCellAnchor editAs="oneCell">
    <xdr:from>
      <xdr:col>2</xdr:col>
      <xdr:colOff>556260</xdr:colOff>
      <xdr:row>1</xdr:row>
      <xdr:rowOff>0</xdr:rowOff>
    </xdr:from>
    <xdr:to>
      <xdr:col>4</xdr:col>
      <xdr:colOff>906780</xdr:colOff>
      <xdr:row>4</xdr:row>
      <xdr:rowOff>33988</xdr:rowOff>
    </xdr:to>
    <xdr:pic>
      <xdr:nvPicPr>
        <xdr:cNvPr id="2" name="8 Imagen" descr="LOGO SUPERSALUD.jpg">
          <a:extLst>
            <a:ext uri="{FF2B5EF4-FFF2-40B4-BE49-F238E27FC236}">
              <a16:creationId xmlns:a16="http://schemas.microsoft.com/office/drawing/2014/main" id="{56B8C617-1625-4B0E-93F2-926F55A70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182880"/>
          <a:ext cx="1706880" cy="58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ilia%20Angarita\Downloads\Estados%20Financieros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A"/>
      <sheetName val="2016"/>
      <sheetName val="2017"/>
      <sheetName val="Notas"/>
      <sheetName val="Nota PPyE"/>
      <sheetName val="ESFA"/>
      <sheetName val="ESF"/>
      <sheetName val="ERI"/>
      <sheetName val="ECP"/>
      <sheetName val="FLUJO"/>
      <sheetName val="PPyE"/>
      <sheetName val="COMP ESFA"/>
      <sheetName val="Pasivos"/>
      <sheetName val="Error Reexpresión"/>
      <sheetName val="Suficiencia Patrimonial"/>
      <sheetName val="Hoja1"/>
    </sheetNames>
    <sheetDataSet>
      <sheetData sheetId="0"/>
      <sheetData sheetId="1">
        <row r="2972">
          <cell r="I2972">
            <v>-4465216281.8500004</v>
          </cell>
        </row>
      </sheetData>
      <sheetData sheetId="2"/>
      <sheetData sheetId="3"/>
      <sheetData sheetId="4"/>
      <sheetData sheetId="5"/>
      <sheetData sheetId="6">
        <row r="37">
          <cell r="D37">
            <v>0</v>
          </cell>
        </row>
        <row r="47">
          <cell r="A47" t="str">
            <v>Impacto por la transición al nuevo marco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55"/>
  <sheetViews>
    <sheetView workbookViewId="0">
      <selection activeCell="G19" sqref="G19"/>
    </sheetView>
  </sheetViews>
  <sheetFormatPr baseColWidth="10" defaultRowHeight="14.4" x14ac:dyDescent="0.3"/>
  <cols>
    <col min="1" max="1" width="40.33203125" customWidth="1"/>
    <col min="2" max="2" width="17" style="9" customWidth="1"/>
    <col min="3" max="3" width="18" style="9" customWidth="1"/>
    <col min="4" max="4" width="16.6640625" style="9" customWidth="1"/>
  </cols>
  <sheetData>
    <row r="1" spans="1:4" x14ac:dyDescent="0.3">
      <c r="A1" s="21"/>
    </row>
    <row r="5" spans="1:4" ht="12.6" customHeight="1" thickBot="1" x14ac:dyDescent="0.35"/>
    <row r="6" spans="1:4" ht="13.2" customHeight="1" x14ac:dyDescent="0.3">
      <c r="A6" s="140" t="s">
        <v>59</v>
      </c>
      <c r="B6" s="141"/>
      <c r="C6" s="141"/>
      <c r="D6" s="141"/>
    </row>
    <row r="7" spans="1:4" ht="13.2" customHeight="1" x14ac:dyDescent="0.3">
      <c r="A7" s="143" t="s">
        <v>61</v>
      </c>
      <c r="B7" s="144"/>
      <c r="C7" s="144"/>
      <c r="D7" s="144"/>
    </row>
    <row r="8" spans="1:4" ht="13.2" customHeight="1" x14ac:dyDescent="0.3">
      <c r="A8" s="143" t="s">
        <v>60</v>
      </c>
      <c r="B8" s="144"/>
      <c r="C8" s="144"/>
      <c r="D8" s="144"/>
    </row>
    <row r="9" spans="1:4" ht="13.2" customHeight="1" x14ac:dyDescent="0.3">
      <c r="A9" s="143" t="s">
        <v>57</v>
      </c>
      <c r="B9" s="144"/>
      <c r="C9" s="144"/>
      <c r="D9" s="144"/>
    </row>
    <row r="10" spans="1:4" ht="13.2" customHeight="1" x14ac:dyDescent="0.3">
      <c r="A10" s="146" t="s">
        <v>58</v>
      </c>
      <c r="B10" s="147"/>
      <c r="C10" s="147"/>
      <c r="D10" s="147"/>
    </row>
    <row r="11" spans="1:4" ht="30.6" customHeight="1" x14ac:dyDescent="0.3">
      <c r="A11" s="2"/>
      <c r="B11" s="23" t="s">
        <v>48</v>
      </c>
      <c r="C11" s="23" t="s">
        <v>52</v>
      </c>
      <c r="D11" s="128" t="s">
        <v>20</v>
      </c>
    </row>
    <row r="12" spans="1:4" x14ac:dyDescent="0.3">
      <c r="A12" s="3" t="s">
        <v>0</v>
      </c>
      <c r="B12" s="24"/>
      <c r="C12" s="54"/>
      <c r="D12" s="25"/>
    </row>
    <row r="13" spans="1:4" x14ac:dyDescent="0.3">
      <c r="A13" s="3" t="s">
        <v>1</v>
      </c>
      <c r="B13" s="24"/>
      <c r="C13" s="54"/>
      <c r="D13" s="25"/>
    </row>
    <row r="14" spans="1:4" x14ac:dyDescent="0.3">
      <c r="A14" s="4" t="s">
        <v>2</v>
      </c>
      <c r="B14" s="55">
        <v>111067811.29000001</v>
      </c>
      <c r="C14" s="120">
        <v>111648069.40000001</v>
      </c>
      <c r="D14" s="26">
        <f>+C14-B14</f>
        <v>580258.1099999994</v>
      </c>
    </row>
    <row r="15" spans="1:4" x14ac:dyDescent="0.3">
      <c r="A15" s="4" t="s">
        <v>3</v>
      </c>
      <c r="B15" s="56">
        <v>8395274</v>
      </c>
      <c r="C15" s="121">
        <v>13345416</v>
      </c>
      <c r="D15" s="26">
        <f t="shared" ref="D15:D17" si="0">+C15-B15</f>
        <v>4950142</v>
      </c>
    </row>
    <row r="16" spans="1:4" ht="27.6" x14ac:dyDescent="0.3">
      <c r="A16" s="4" t="s">
        <v>4</v>
      </c>
      <c r="B16" s="60">
        <v>269074295.44</v>
      </c>
      <c r="C16" s="119">
        <v>175017880</v>
      </c>
      <c r="D16" s="26">
        <f t="shared" si="0"/>
        <v>-94056415.439999998</v>
      </c>
    </row>
    <row r="17" spans="1:4" x14ac:dyDescent="0.3">
      <c r="A17" s="4" t="s">
        <v>5</v>
      </c>
      <c r="B17" s="57">
        <v>56566060</v>
      </c>
      <c r="C17" s="122">
        <v>32244457.239999998</v>
      </c>
      <c r="D17" s="26">
        <f t="shared" si="0"/>
        <v>-24321602.760000002</v>
      </c>
    </row>
    <row r="18" spans="1:4" x14ac:dyDescent="0.3">
      <c r="A18" s="4" t="s">
        <v>40</v>
      </c>
      <c r="B18" s="58"/>
      <c r="C18" s="123"/>
      <c r="D18" s="26"/>
    </row>
    <row r="19" spans="1:4" x14ac:dyDescent="0.3">
      <c r="A19" s="5"/>
      <c r="B19" s="27">
        <f>SUM(B14:B18)</f>
        <v>445103440.73000002</v>
      </c>
      <c r="C19" s="124">
        <f>SUM(C14:C18)</f>
        <v>332255822.63999999</v>
      </c>
      <c r="D19" s="28">
        <f>SUM(D14:D18)</f>
        <v>-112847618.09</v>
      </c>
    </row>
    <row r="20" spans="1:4" x14ac:dyDescent="0.3">
      <c r="A20" s="3" t="s">
        <v>6</v>
      </c>
      <c r="B20" s="24"/>
      <c r="C20" s="125"/>
      <c r="D20" s="29"/>
    </row>
    <row r="21" spans="1:4" ht="27.6" x14ac:dyDescent="0.3">
      <c r="A21" s="4" t="s">
        <v>4</v>
      </c>
      <c r="B21" s="24"/>
      <c r="C21" s="125">
        <v>214928468</v>
      </c>
      <c r="D21" s="29"/>
    </row>
    <row r="22" spans="1:4" x14ac:dyDescent="0.3">
      <c r="A22" s="4" t="s">
        <v>7</v>
      </c>
      <c r="B22" s="57">
        <v>38848000</v>
      </c>
      <c r="C22" s="122">
        <v>19950000</v>
      </c>
      <c r="D22" s="26">
        <f>+C22-B22</f>
        <v>-18898000</v>
      </c>
    </row>
    <row r="23" spans="1:4" x14ac:dyDescent="0.3">
      <c r="A23" s="4" t="s">
        <v>8</v>
      </c>
      <c r="B23" s="57">
        <v>159035571.77000001</v>
      </c>
      <c r="C23" s="122">
        <v>145840033</v>
      </c>
      <c r="D23" s="26">
        <f>+C23-B23</f>
        <v>-13195538.770000011</v>
      </c>
    </row>
    <row r="24" spans="1:4" x14ac:dyDescent="0.3">
      <c r="A24" s="5"/>
      <c r="B24" s="27">
        <f>SUM(B22:B23)</f>
        <v>197883571.77000001</v>
      </c>
      <c r="C24" s="124">
        <f>SUM(C21:C23)</f>
        <v>380718501</v>
      </c>
      <c r="D24" s="28">
        <f>SUM(D22:D23)</f>
        <v>-32093538.770000011</v>
      </c>
    </row>
    <row r="25" spans="1:4" x14ac:dyDescent="0.3">
      <c r="A25" s="2"/>
      <c r="B25" s="24"/>
      <c r="C25" s="125"/>
      <c r="D25" s="29"/>
    </row>
    <row r="26" spans="1:4" ht="15" thickBot="1" x14ac:dyDescent="0.35">
      <c r="A26" s="6" t="s">
        <v>9</v>
      </c>
      <c r="B26" s="30">
        <f>+B24+B19</f>
        <v>642987012.5</v>
      </c>
      <c r="C26" s="59">
        <f>+C19+C24</f>
        <v>712974323.63999999</v>
      </c>
      <c r="D26" s="31">
        <f>SUM(D24,D19)</f>
        <v>-144941156.86000001</v>
      </c>
    </row>
    <row r="27" spans="1:4" x14ac:dyDescent="0.3">
      <c r="A27" s="2"/>
      <c r="B27" s="24"/>
      <c r="C27" s="54"/>
      <c r="D27" s="29"/>
    </row>
    <row r="28" spans="1:4" x14ac:dyDescent="0.3">
      <c r="A28" s="3" t="s">
        <v>10</v>
      </c>
      <c r="B28" s="24"/>
      <c r="C28" s="125"/>
      <c r="D28" s="29"/>
    </row>
    <row r="29" spans="1:4" x14ac:dyDescent="0.3">
      <c r="A29" s="3" t="s">
        <v>11</v>
      </c>
      <c r="B29" s="24"/>
      <c r="C29" s="125"/>
      <c r="D29" s="29"/>
    </row>
    <row r="30" spans="1:4" ht="27.6" x14ac:dyDescent="0.3">
      <c r="A30" s="4" t="s">
        <v>12</v>
      </c>
      <c r="B30" s="60">
        <v>-20182529.649999999</v>
      </c>
      <c r="C30" s="119">
        <v>44420208</v>
      </c>
      <c r="D30" s="26">
        <f>+C30-B30</f>
        <v>64602737.649999999</v>
      </c>
    </row>
    <row r="31" spans="1:4" x14ac:dyDescent="0.3">
      <c r="A31" s="4" t="s">
        <v>13</v>
      </c>
      <c r="B31" s="57">
        <v>-47692449</v>
      </c>
      <c r="C31" s="122">
        <v>64967979</v>
      </c>
      <c r="D31" s="26">
        <f>+C31-B31</f>
        <v>112660428</v>
      </c>
    </row>
    <row r="32" spans="1:4" x14ac:dyDescent="0.3">
      <c r="A32" s="3"/>
      <c r="B32" s="27">
        <f>SUM(B30:B31)</f>
        <v>-67874978.650000006</v>
      </c>
      <c r="C32" s="124">
        <f>SUM(C30:C31)</f>
        <v>109388187</v>
      </c>
      <c r="D32" s="28">
        <f>SUM(D30:D31)</f>
        <v>177263165.65000001</v>
      </c>
    </row>
    <row r="33" spans="1:4" x14ac:dyDescent="0.3">
      <c r="A33" s="3"/>
      <c r="B33" s="117"/>
      <c r="C33" s="126"/>
      <c r="D33" s="118"/>
    </row>
    <row r="34" spans="1:4" ht="15" thickBot="1" x14ac:dyDescent="0.35">
      <c r="A34" s="6" t="s">
        <v>14</v>
      </c>
      <c r="B34" s="30">
        <f>SUM(B32)</f>
        <v>-67874978.650000006</v>
      </c>
      <c r="C34" s="127">
        <f>SUM(C32)</f>
        <v>109388187</v>
      </c>
      <c r="D34" s="31">
        <f>SUM(D32)</f>
        <v>177263165.65000001</v>
      </c>
    </row>
    <row r="35" spans="1:4" x14ac:dyDescent="0.3">
      <c r="A35" s="6"/>
      <c r="B35" s="24"/>
      <c r="C35" s="54"/>
      <c r="D35" s="29"/>
    </row>
    <row r="36" spans="1:4" x14ac:dyDescent="0.3">
      <c r="A36" s="3" t="s">
        <v>15</v>
      </c>
      <c r="B36" s="24"/>
      <c r="C36" s="54"/>
      <c r="D36" s="29"/>
    </row>
    <row r="37" spans="1:4" x14ac:dyDescent="0.3">
      <c r="A37" s="4" t="s">
        <v>16</v>
      </c>
      <c r="B37" s="61">
        <v>-510635394.95999998</v>
      </c>
      <c r="C37" s="61">
        <v>-510635394.95999998</v>
      </c>
      <c r="D37" s="29">
        <f>+C37-B37</f>
        <v>0</v>
      </c>
    </row>
    <row r="38" spans="1:4" x14ac:dyDescent="0.3">
      <c r="A38" s="4" t="s">
        <v>54</v>
      </c>
      <c r="B38" s="61"/>
      <c r="C38" s="61">
        <v>-52585400.890000001</v>
      </c>
      <c r="D38" s="29">
        <f>+C38+B38</f>
        <v>-52585400.890000001</v>
      </c>
    </row>
    <row r="39" spans="1:4" x14ac:dyDescent="0.3">
      <c r="A39" s="4" t="s">
        <v>17</v>
      </c>
      <c r="B39" s="54">
        <f>+'EST ACT'!B27</f>
        <v>-64476638.889999956</v>
      </c>
      <c r="C39" s="54">
        <f>+'EST ACT'!C27</f>
        <v>-40365341.139999956</v>
      </c>
      <c r="D39" s="29">
        <f t="shared" ref="D39" si="1">+C39-B39</f>
        <v>24111297.75</v>
      </c>
    </row>
    <row r="40" spans="1:4" x14ac:dyDescent="0.3">
      <c r="A40" s="2"/>
      <c r="B40" s="24"/>
      <c r="C40" s="54"/>
      <c r="D40" s="29"/>
    </row>
    <row r="41" spans="1:4" ht="15" thickBot="1" x14ac:dyDescent="0.35">
      <c r="A41" s="3" t="s">
        <v>18</v>
      </c>
      <c r="B41" s="32">
        <f>SUM(B37:B39)</f>
        <v>-575112033.8499999</v>
      </c>
      <c r="C41" s="62">
        <f>SUM(C37:C39)</f>
        <v>-603586136.99000001</v>
      </c>
      <c r="D41" s="33">
        <f>SUM(D37:D39)</f>
        <v>-28474103.140000001</v>
      </c>
    </row>
    <row r="42" spans="1:4" x14ac:dyDescent="0.3">
      <c r="A42" s="4"/>
      <c r="B42" s="24"/>
      <c r="C42" s="54"/>
      <c r="D42" s="29"/>
    </row>
    <row r="43" spans="1:4" ht="15" thickBot="1" x14ac:dyDescent="0.35">
      <c r="A43" s="3" t="s">
        <v>19</v>
      </c>
      <c r="B43" s="34">
        <f>SUM(B41,B34)</f>
        <v>-642987012.49999988</v>
      </c>
      <c r="C43" s="63">
        <f>+C34-C41</f>
        <v>712974323.99000001</v>
      </c>
      <c r="D43" s="35">
        <f>SUM(D41,D34)</f>
        <v>148789062.50999999</v>
      </c>
    </row>
    <row r="44" spans="1:4" ht="15" thickTop="1" x14ac:dyDescent="0.3">
      <c r="A44" s="7"/>
      <c r="B44" s="36"/>
      <c r="C44" s="64"/>
      <c r="D44" s="37"/>
    </row>
    <row r="45" spans="1:4" ht="15" thickBot="1" x14ac:dyDescent="0.35">
      <c r="A45" s="4"/>
      <c r="B45" s="38"/>
      <c r="C45" s="65"/>
      <c r="D45" s="39"/>
    </row>
    <row r="46" spans="1:4" ht="15" thickTop="1" x14ac:dyDescent="0.3">
      <c r="A46" s="4"/>
      <c r="B46" s="52">
        <f>+B43+B26</f>
        <v>0</v>
      </c>
      <c r="C46" s="66"/>
      <c r="D46" s="53"/>
    </row>
    <row r="47" spans="1:4" ht="15.6" x14ac:dyDescent="0.3">
      <c r="A47" s="8"/>
      <c r="B47" s="40"/>
      <c r="C47" s="40"/>
      <c r="D47" s="41"/>
    </row>
    <row r="48" spans="1:4" x14ac:dyDescent="0.3">
      <c r="A48" s="1"/>
      <c r="B48" s="42"/>
      <c r="C48" s="42"/>
      <c r="D48" s="43"/>
    </row>
    <row r="49" spans="1:4" x14ac:dyDescent="0.3">
      <c r="A49" s="1"/>
      <c r="B49" s="44"/>
      <c r="C49" s="44"/>
      <c r="D49" s="43"/>
    </row>
    <row r="50" spans="1:4" ht="19.8" customHeight="1" x14ac:dyDescent="0.3">
      <c r="A50" s="93" t="s">
        <v>45</v>
      </c>
      <c r="C50" s="98" t="s">
        <v>46</v>
      </c>
      <c r="D50" s="98"/>
    </row>
    <row r="51" spans="1:4" x14ac:dyDescent="0.3">
      <c r="A51" s="22" t="s">
        <v>21</v>
      </c>
      <c r="C51" s="99" t="s">
        <v>51</v>
      </c>
      <c r="D51" s="99"/>
    </row>
    <row r="52" spans="1:4" x14ac:dyDescent="0.3">
      <c r="A52" s="1"/>
      <c r="B52" s="10"/>
      <c r="C52" s="10"/>
      <c r="D52" s="10"/>
    </row>
    <row r="53" spans="1:4" x14ac:dyDescent="0.3">
      <c r="A53" s="1"/>
      <c r="B53" s="10"/>
      <c r="C53" s="11"/>
      <c r="D53" s="10"/>
    </row>
    <row r="54" spans="1:4" ht="35.4" customHeight="1" x14ac:dyDescent="0.3">
      <c r="A54" s="19"/>
      <c r="B54" s="20"/>
      <c r="C54" s="131"/>
      <c r="D54" s="131"/>
    </row>
    <row r="55" spans="1:4" x14ac:dyDescent="0.3">
      <c r="A55" s="18"/>
      <c r="B55" s="11"/>
      <c r="C55" s="129"/>
      <c r="D55" s="129"/>
    </row>
  </sheetData>
  <mergeCells count="7">
    <mergeCell ref="C55:D55"/>
    <mergeCell ref="C54:D54"/>
    <mergeCell ref="A6:D6"/>
    <mergeCell ref="A7:D7"/>
    <mergeCell ref="A8:D8"/>
    <mergeCell ref="A9:D9"/>
    <mergeCell ref="A10:D10"/>
  </mergeCells>
  <hyperlinks>
    <hyperlink ref="C14" location="'G11'!A1" display="'G11'!A1" xr:uid="{00000000-0004-0000-0000-000000000000}"/>
    <hyperlink ref="C16" location="'G13'!A1" display="'G13'!A1" xr:uid="{00000000-0004-0000-0000-000001000000}"/>
    <hyperlink ref="C17" location="'G15'!A1" display="'G15'!A1" xr:uid="{00000000-0004-0000-0000-000002000000}"/>
    <hyperlink ref="C22" location="'G19'!A1" display="'G19'!A1" xr:uid="{00000000-0004-0000-0000-000003000000}"/>
    <hyperlink ref="C23" location="'G16'!A1" display="'G16'!A1" xr:uid="{00000000-0004-0000-0000-000004000000}"/>
    <hyperlink ref="C30" location="'G24'!A1" display="'G24'!A1" xr:uid="{00000000-0004-0000-0000-000005000000}"/>
    <hyperlink ref="C31" location="'G25'!A1" display="'G25'!A1" xr:uid="{00000000-0004-0000-0000-000006000000}"/>
    <hyperlink ref="B14" location="'G11'!A1" display="'G11'!A1" xr:uid="{B142F3C4-1E38-4734-A019-5C037AA7E891}"/>
    <hyperlink ref="B16" location="'G13'!A1" display="'G13'!A1" xr:uid="{319D27E7-6AE0-49BA-B30D-8C58DE436AC8}"/>
    <hyperlink ref="B17" location="'G15'!A1" display="'G15'!A1" xr:uid="{2ED28D4B-64A4-41A9-B550-F70527865A69}"/>
    <hyperlink ref="B22" location="'G19'!A1" display="'G19'!A1" xr:uid="{195B1505-024E-4DE2-847C-DF5E3647D86B}"/>
    <hyperlink ref="B23" location="'G16'!A1" display="'G16'!A1" xr:uid="{1725F15A-D087-4E9D-A220-3DE4DC97B8B5}"/>
    <hyperlink ref="B30" location="'G24'!A1" display="'G24'!A1" xr:uid="{E226C89E-5102-44ED-A7FA-C7201F9204B9}"/>
    <hyperlink ref="B31" location="'G25'!A1" display="'G25'!A1" xr:uid="{49757588-F1F7-43BF-A3F0-5B90293569BF}"/>
  </hyperlinks>
  <pageMargins left="1.1023622047244095" right="0.31496062992125984" top="1.1417322834645669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5:G35"/>
  <sheetViews>
    <sheetView workbookViewId="0">
      <selection activeCell="A6" sqref="A6:E10"/>
    </sheetView>
  </sheetViews>
  <sheetFormatPr baseColWidth="10" defaultRowHeight="14.4" x14ac:dyDescent="0.3"/>
  <cols>
    <col min="1" max="1" width="38.6640625" customWidth="1"/>
    <col min="2" max="2" width="20.44140625" bestFit="1" customWidth="1"/>
    <col min="3" max="3" width="20.44140625" style="12" bestFit="1" customWidth="1"/>
    <col min="4" max="4" width="12.5546875" bestFit="1" customWidth="1"/>
    <col min="5" max="5" width="8.33203125" style="13" bestFit="1" customWidth="1"/>
    <col min="6" max="6" width="15.109375" bestFit="1" customWidth="1"/>
    <col min="7" max="7" width="14.109375" bestFit="1" customWidth="1"/>
  </cols>
  <sheetData>
    <row r="5" spans="1:6" ht="15" thickBot="1" x14ac:dyDescent="0.35"/>
    <row r="6" spans="1:6" x14ac:dyDescent="0.3">
      <c r="A6" s="140" t="s">
        <v>59</v>
      </c>
      <c r="B6" s="141"/>
      <c r="C6" s="141"/>
      <c r="D6" s="141"/>
      <c r="E6" s="142"/>
    </row>
    <row r="7" spans="1:6" x14ac:dyDescent="0.3">
      <c r="A7" s="143" t="s">
        <v>61</v>
      </c>
      <c r="B7" s="144"/>
      <c r="C7" s="144"/>
      <c r="D7" s="144"/>
      <c r="E7" s="145"/>
    </row>
    <row r="8" spans="1:6" x14ac:dyDescent="0.3">
      <c r="A8" s="143" t="s">
        <v>60</v>
      </c>
      <c r="B8" s="144"/>
      <c r="C8" s="144"/>
      <c r="D8" s="144"/>
      <c r="E8" s="145"/>
    </row>
    <row r="9" spans="1:6" x14ac:dyDescent="0.3">
      <c r="A9" s="143" t="s">
        <v>62</v>
      </c>
      <c r="B9" s="144"/>
      <c r="C9" s="144"/>
      <c r="D9" s="144"/>
      <c r="E9" s="145"/>
    </row>
    <row r="10" spans="1:6" x14ac:dyDescent="0.3">
      <c r="A10" s="146" t="s">
        <v>58</v>
      </c>
      <c r="B10" s="147"/>
      <c r="C10" s="147"/>
      <c r="D10" s="147"/>
      <c r="E10" s="148"/>
    </row>
    <row r="11" spans="1:6" x14ac:dyDescent="0.3">
      <c r="A11" s="85"/>
      <c r="B11" s="134" t="s">
        <v>49</v>
      </c>
      <c r="C11" s="134" t="s">
        <v>53</v>
      </c>
      <c r="D11" s="136" t="s">
        <v>42</v>
      </c>
      <c r="E11" s="136"/>
    </row>
    <row r="12" spans="1:6" x14ac:dyDescent="0.3">
      <c r="A12" s="85"/>
      <c r="B12" s="135"/>
      <c r="C12" s="135"/>
      <c r="D12" s="86" t="s">
        <v>22</v>
      </c>
      <c r="E12" s="86" t="s">
        <v>23</v>
      </c>
    </row>
    <row r="13" spans="1:6" x14ac:dyDescent="0.3">
      <c r="A13" s="87" t="s">
        <v>24</v>
      </c>
      <c r="B13" s="100">
        <v>-905715350.51999998</v>
      </c>
      <c r="C13" s="100">
        <v>-1063113388.05</v>
      </c>
      <c r="D13" s="67">
        <f>+C13-B13</f>
        <v>-157398037.52999997</v>
      </c>
      <c r="E13" s="68">
        <f>+D13/C13</f>
        <v>0.14805385700080873</v>
      </c>
      <c r="F13" s="12"/>
    </row>
    <row r="14" spans="1:6" x14ac:dyDescent="0.3">
      <c r="A14" s="88" t="s">
        <v>25</v>
      </c>
      <c r="B14" s="101">
        <v>706448906.88</v>
      </c>
      <c r="C14" s="101">
        <v>818672388.60000002</v>
      </c>
      <c r="D14" s="69">
        <f t="shared" ref="D14:D15" si="0">+C14-B14</f>
        <v>112223481.72000003</v>
      </c>
      <c r="E14" s="70">
        <f t="shared" ref="E14:E27" si="1">+D14/C14</f>
        <v>0.1370798420500193</v>
      </c>
      <c r="F14" s="12"/>
    </row>
    <row r="15" spans="1:6" x14ac:dyDescent="0.3">
      <c r="A15" s="89" t="s">
        <v>26</v>
      </c>
      <c r="B15" s="71">
        <f>+B13+B14</f>
        <v>-199266443.63999999</v>
      </c>
      <c r="C15" s="102">
        <f>+C13+C14</f>
        <v>-244440999.44999993</v>
      </c>
      <c r="D15" s="72">
        <f t="shared" si="0"/>
        <v>-45174555.809999943</v>
      </c>
      <c r="E15" s="73">
        <f t="shared" si="1"/>
        <v>0.18480760556389533</v>
      </c>
      <c r="F15" s="12"/>
    </row>
    <row r="16" spans="1:6" x14ac:dyDescent="0.3">
      <c r="A16" s="89"/>
      <c r="B16" s="71"/>
      <c r="C16" s="102"/>
      <c r="D16" s="67"/>
      <c r="E16" s="74"/>
      <c r="F16" s="12"/>
    </row>
    <row r="17" spans="1:7" x14ac:dyDescent="0.3">
      <c r="A17" s="88" t="s">
        <v>27</v>
      </c>
      <c r="B17" s="100">
        <v>262189504.86000001</v>
      </c>
      <c r="C17" s="100">
        <v>438859004.89999998</v>
      </c>
      <c r="D17" s="67">
        <f>+C17-B17</f>
        <v>176669500.03999996</v>
      </c>
      <c r="E17" s="68">
        <f t="shared" si="1"/>
        <v>0.40256551208344588</v>
      </c>
      <c r="G17" s="92"/>
    </row>
    <row r="18" spans="1:7" ht="28.8" x14ac:dyDescent="0.3">
      <c r="A18" s="88" t="s">
        <v>44</v>
      </c>
      <c r="B18" s="103">
        <v>109552947.59</v>
      </c>
      <c r="C18" s="103">
        <v>29485708</v>
      </c>
      <c r="D18" s="95">
        <f>+C18-B18</f>
        <v>-80067239.590000004</v>
      </c>
      <c r="E18" s="96">
        <f t="shared" si="1"/>
        <v>-2.7154592859021736</v>
      </c>
    </row>
    <row r="19" spans="1:7" x14ac:dyDescent="0.3">
      <c r="A19" s="89" t="s">
        <v>28</v>
      </c>
      <c r="B19" s="71">
        <f>+B15+B17+B18</f>
        <v>172476008.81000003</v>
      </c>
      <c r="C19" s="102">
        <f>+C15+C17+C18</f>
        <v>223903713.45000005</v>
      </c>
      <c r="D19" s="72">
        <f t="shared" ref="D19" si="2">+C19-B19</f>
        <v>51427704.640000015</v>
      </c>
      <c r="E19" s="73">
        <f t="shared" si="1"/>
        <v>0.22968669812385376</v>
      </c>
      <c r="G19" s="92"/>
    </row>
    <row r="20" spans="1:7" x14ac:dyDescent="0.3">
      <c r="A20" s="89"/>
      <c r="B20" s="71"/>
      <c r="C20" s="102"/>
      <c r="D20" s="67"/>
      <c r="E20" s="74"/>
    </row>
    <row r="21" spans="1:7" x14ac:dyDescent="0.3">
      <c r="A21" s="90" t="s">
        <v>41</v>
      </c>
      <c r="B21" s="61">
        <v>-1836354.5</v>
      </c>
      <c r="C21" s="61">
        <v>-34135682.590000004</v>
      </c>
      <c r="D21" s="67">
        <f>+C21-B21</f>
        <v>-32299328.090000004</v>
      </c>
      <c r="E21" s="68">
        <f t="shared" si="1"/>
        <v>0.94620425429729194</v>
      </c>
    </row>
    <row r="22" spans="1:7" x14ac:dyDescent="0.3">
      <c r="A22" s="90" t="s">
        <v>29</v>
      </c>
      <c r="B22" s="100">
        <v>1506096.8</v>
      </c>
      <c r="C22" s="100">
        <v>3131</v>
      </c>
      <c r="D22" s="67">
        <f t="shared" ref="D22:D25" si="3">+C22-B22</f>
        <v>-1502965.8</v>
      </c>
      <c r="E22" s="68">
        <f t="shared" si="1"/>
        <v>-480.02740338549984</v>
      </c>
    </row>
    <row r="23" spans="1:7" x14ac:dyDescent="0.3">
      <c r="A23" s="90" t="s">
        <v>39</v>
      </c>
      <c r="B23" s="101">
        <v>-236622390</v>
      </c>
      <c r="C23" s="101">
        <v>-230136503</v>
      </c>
      <c r="D23" s="69">
        <f t="shared" si="3"/>
        <v>6485887</v>
      </c>
      <c r="E23" s="70">
        <f t="shared" si="1"/>
        <v>-2.8182782459330234E-2</v>
      </c>
    </row>
    <row r="24" spans="1:7" x14ac:dyDescent="0.3">
      <c r="A24" s="89" t="s">
        <v>30</v>
      </c>
      <c r="B24" s="75">
        <f>+B19+B21+B22+B23</f>
        <v>-64476638.889999956</v>
      </c>
      <c r="C24" s="75">
        <f>+C19+C21+C22+C23</f>
        <v>-40365341.139999956</v>
      </c>
      <c r="D24" s="72">
        <f t="shared" si="3"/>
        <v>24111297.75</v>
      </c>
      <c r="E24" s="73">
        <f t="shared" si="1"/>
        <v>-0.59732674291973109</v>
      </c>
    </row>
    <row r="25" spans="1:7" x14ac:dyDescent="0.3">
      <c r="A25" s="89" t="s">
        <v>31</v>
      </c>
      <c r="B25" s="76">
        <f>+B24</f>
        <v>-64476638.889999956</v>
      </c>
      <c r="C25" s="76">
        <f>+C24</f>
        <v>-40365341.139999956</v>
      </c>
      <c r="D25" s="77">
        <f t="shared" si="3"/>
        <v>24111297.75</v>
      </c>
      <c r="E25" s="78">
        <f t="shared" si="1"/>
        <v>-0.59732674291973109</v>
      </c>
    </row>
    <row r="26" spans="1:7" x14ac:dyDescent="0.3">
      <c r="A26" s="89"/>
      <c r="B26" s="79"/>
      <c r="C26" s="79"/>
      <c r="D26" s="80"/>
      <c r="E26" s="81"/>
      <c r="G26" s="92"/>
    </row>
    <row r="27" spans="1:7" ht="15" thickBot="1" x14ac:dyDescent="0.35">
      <c r="A27" s="91" t="s">
        <v>32</v>
      </c>
      <c r="B27" s="82">
        <f>+B25</f>
        <v>-64476638.889999956</v>
      </c>
      <c r="C27" s="82">
        <f>+C25</f>
        <v>-40365341.139999956</v>
      </c>
      <c r="D27" s="83">
        <f>+C27+B27</f>
        <v>-104841980.02999991</v>
      </c>
      <c r="E27" s="84">
        <f t="shared" si="1"/>
        <v>2.5973267429197313</v>
      </c>
    </row>
    <row r="28" spans="1:7" ht="18.600000000000001" thickTop="1" x14ac:dyDescent="0.35">
      <c r="A28" s="16"/>
      <c r="B28" s="45"/>
      <c r="C28" s="45"/>
      <c r="D28" s="46"/>
      <c r="E28" s="51"/>
    </row>
    <row r="29" spans="1:7" ht="18" x14ac:dyDescent="0.35">
      <c r="A29" s="17"/>
      <c r="B29" s="46"/>
      <c r="C29" s="46"/>
      <c r="D29" s="46"/>
      <c r="E29" s="51"/>
    </row>
    <row r="30" spans="1:7" ht="18" x14ac:dyDescent="0.35">
      <c r="A30" s="94"/>
      <c r="B30" s="46"/>
      <c r="C30" s="46"/>
      <c r="D30" s="46"/>
      <c r="E30" s="51"/>
    </row>
    <row r="31" spans="1:7" x14ac:dyDescent="0.3">
      <c r="A31" s="93" t="s">
        <v>45</v>
      </c>
      <c r="B31" s="47"/>
      <c r="C31" s="132" t="s">
        <v>46</v>
      </c>
      <c r="D31" s="132"/>
      <c r="E31" s="132"/>
    </row>
    <row r="32" spans="1:7" x14ac:dyDescent="0.3">
      <c r="A32" s="22" t="s">
        <v>21</v>
      </c>
      <c r="B32" s="48"/>
      <c r="C32" s="133" t="s">
        <v>47</v>
      </c>
      <c r="D32" s="133"/>
      <c r="E32" s="133"/>
    </row>
    <row r="33" spans="1:5" ht="18" x14ac:dyDescent="0.35">
      <c r="A33" s="15"/>
      <c r="B33" s="49"/>
      <c r="C33" s="49"/>
      <c r="D33" s="49"/>
      <c r="E33" s="51"/>
    </row>
    <row r="34" spans="1:5" x14ac:dyDescent="0.3">
      <c r="B34" s="12"/>
      <c r="D34" s="12"/>
      <c r="E34" s="50"/>
    </row>
    <row r="35" spans="1:5" x14ac:dyDescent="0.3">
      <c r="B35" s="12"/>
      <c r="D35" s="12"/>
      <c r="E35" s="50"/>
    </row>
  </sheetData>
  <mergeCells count="10">
    <mergeCell ref="C31:E31"/>
    <mergeCell ref="C32:E32"/>
    <mergeCell ref="B11:B12"/>
    <mergeCell ref="C11:C12"/>
    <mergeCell ref="D11:E11"/>
    <mergeCell ref="A6:E6"/>
    <mergeCell ref="A7:E7"/>
    <mergeCell ref="A8:E8"/>
    <mergeCell ref="A9:E9"/>
    <mergeCell ref="A10:E10"/>
  </mergeCells>
  <pageMargins left="1.1023622047244095" right="0.31496062992125984" top="1.3385826771653544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5:H27"/>
  <sheetViews>
    <sheetView tabSelected="1" workbookViewId="0">
      <selection activeCell="C27" sqref="C27:E27"/>
    </sheetView>
  </sheetViews>
  <sheetFormatPr baseColWidth="10" defaultRowHeight="14.4" x14ac:dyDescent="0.3"/>
  <cols>
    <col min="1" max="1" width="42.5546875" bestFit="1" customWidth="1"/>
    <col min="2" max="2" width="15.5546875" bestFit="1" customWidth="1"/>
    <col min="3" max="4" width="9.88671875" bestFit="1" customWidth="1"/>
    <col min="5" max="5" width="15.5546875" bestFit="1" customWidth="1"/>
    <col min="7" max="7" width="14.109375" bestFit="1" customWidth="1"/>
  </cols>
  <sheetData>
    <row r="5" spans="1:8" ht="15" thickBot="1" x14ac:dyDescent="0.35">
      <c r="A5" s="130"/>
      <c r="B5" s="130"/>
      <c r="C5" s="130"/>
      <c r="D5" s="130"/>
      <c r="E5" s="130"/>
      <c r="F5" s="130"/>
      <c r="G5" s="130"/>
      <c r="H5" s="130"/>
    </row>
    <row r="6" spans="1:8" x14ac:dyDescent="0.3">
      <c r="A6" s="140" t="s">
        <v>59</v>
      </c>
      <c r="B6" s="141"/>
      <c r="C6" s="141"/>
      <c r="D6" s="141"/>
      <c r="E6" s="142"/>
      <c r="F6" s="22"/>
      <c r="G6" s="22"/>
      <c r="H6" s="22"/>
    </row>
    <row r="7" spans="1:8" x14ac:dyDescent="0.3">
      <c r="A7" s="143" t="s">
        <v>61</v>
      </c>
      <c r="B7" s="144"/>
      <c r="C7" s="144"/>
      <c r="D7" s="144"/>
      <c r="E7" s="145"/>
      <c r="F7" s="22"/>
      <c r="G7" s="22"/>
      <c r="H7" s="22"/>
    </row>
    <row r="8" spans="1:8" x14ac:dyDescent="0.3">
      <c r="A8" s="143" t="s">
        <v>60</v>
      </c>
      <c r="B8" s="144"/>
      <c r="C8" s="144"/>
      <c r="D8" s="144"/>
      <c r="E8" s="145"/>
      <c r="F8" s="22"/>
      <c r="G8" s="22"/>
      <c r="H8" s="22"/>
    </row>
    <row r="9" spans="1:8" x14ac:dyDescent="0.3">
      <c r="A9" s="143" t="s">
        <v>63</v>
      </c>
      <c r="B9" s="144"/>
      <c r="C9" s="144"/>
      <c r="D9" s="144"/>
      <c r="E9" s="145"/>
      <c r="F9" s="18"/>
      <c r="G9" s="18"/>
      <c r="H9" s="18"/>
    </row>
    <row r="10" spans="1:8" x14ac:dyDescent="0.3">
      <c r="A10" s="146" t="s">
        <v>58</v>
      </c>
      <c r="B10" s="147"/>
      <c r="C10" s="147"/>
      <c r="D10" s="147"/>
      <c r="E10" s="148"/>
      <c r="F10" s="18"/>
      <c r="G10" s="18"/>
      <c r="H10" s="18"/>
    </row>
    <row r="11" spans="1:8" s="13" customFormat="1" ht="15.6" x14ac:dyDescent="0.3">
      <c r="A11" s="106" t="s">
        <v>33</v>
      </c>
      <c r="B11" s="107" t="s">
        <v>50</v>
      </c>
      <c r="C11" s="106" t="s">
        <v>34</v>
      </c>
      <c r="D11" s="106" t="s">
        <v>35</v>
      </c>
      <c r="E11" s="107" t="s">
        <v>55</v>
      </c>
      <c r="G11" s="97"/>
      <c r="H11" s="97"/>
    </row>
    <row r="12" spans="1:8" ht="15.6" x14ac:dyDescent="0.3">
      <c r="A12" s="138"/>
      <c r="B12" s="138"/>
      <c r="C12" s="138"/>
      <c r="D12" s="138"/>
      <c r="E12" s="138"/>
      <c r="G12" s="14"/>
      <c r="H12" s="14"/>
    </row>
    <row r="13" spans="1:8" ht="15.6" x14ac:dyDescent="0.3">
      <c r="A13" s="108" t="s">
        <v>36</v>
      </c>
      <c r="B13" s="109"/>
      <c r="C13" s="109"/>
      <c r="D13" s="109"/>
      <c r="E13" s="109"/>
      <c r="G13" s="14"/>
      <c r="H13" s="14"/>
    </row>
    <row r="14" spans="1:8" ht="15.6" x14ac:dyDescent="0.3">
      <c r="A14" s="109" t="s">
        <v>16</v>
      </c>
      <c r="B14" s="110">
        <f>+BCE!B37</f>
        <v>-510635394.95999998</v>
      </c>
      <c r="C14" s="111">
        <f>+BCE!D37</f>
        <v>0</v>
      </c>
      <c r="D14" s="105"/>
      <c r="E14" s="111">
        <f>+B14+C14-D14</f>
        <v>-510635394.95999998</v>
      </c>
      <c r="G14" s="14"/>
      <c r="H14" s="14"/>
    </row>
    <row r="15" spans="1:8" ht="15.6" x14ac:dyDescent="0.3">
      <c r="A15" s="108" t="s">
        <v>56</v>
      </c>
      <c r="B15" s="110"/>
      <c r="C15" s="111">
        <f>+BCE!D38</f>
        <v>-52585400.890000001</v>
      </c>
      <c r="D15" s="105"/>
      <c r="E15" s="111">
        <f>+B15+C15-D15</f>
        <v>-52585400.890000001</v>
      </c>
      <c r="G15" s="14"/>
      <c r="H15" s="14"/>
    </row>
    <row r="16" spans="1:8" ht="15.6" x14ac:dyDescent="0.3">
      <c r="A16" s="108" t="s">
        <v>37</v>
      </c>
      <c r="B16" s="111"/>
      <c r="C16" s="111"/>
      <c r="D16" s="111"/>
      <c r="E16" s="111"/>
      <c r="G16" s="14"/>
      <c r="H16" s="14"/>
    </row>
    <row r="17" spans="1:8" ht="15.6" x14ac:dyDescent="0.3">
      <c r="A17" s="109" t="s">
        <v>17</v>
      </c>
      <c r="B17" s="111">
        <f>+'EST ACT'!B27</f>
        <v>-64476638.889999956</v>
      </c>
      <c r="C17" s="111"/>
      <c r="D17" s="111">
        <f>+BCE!D39</f>
        <v>24111297.75</v>
      </c>
      <c r="E17" s="112">
        <f>+B17+D17</f>
        <v>-40365341.139999956</v>
      </c>
      <c r="G17" s="14"/>
      <c r="H17" s="14"/>
    </row>
    <row r="18" spans="1:8" ht="15.6" x14ac:dyDescent="0.3">
      <c r="A18" s="113" t="s">
        <v>43</v>
      </c>
      <c r="B18" s="111"/>
      <c r="C18" s="111"/>
      <c r="D18" s="111"/>
      <c r="E18" s="111"/>
      <c r="G18" s="14"/>
      <c r="H18" s="14"/>
    </row>
    <row r="19" spans="1:8" ht="15.6" x14ac:dyDescent="0.3">
      <c r="A19" s="109" t="str">
        <f>[1]ESF!A47</f>
        <v>Impacto por la transición al nuevo marco</v>
      </c>
      <c r="B19" s="111">
        <v>0</v>
      </c>
      <c r="C19" s="111">
        <v>0</v>
      </c>
      <c r="D19" s="111">
        <v>0</v>
      </c>
      <c r="E19" s="111">
        <v>0</v>
      </c>
      <c r="G19" s="14"/>
      <c r="H19" s="14"/>
    </row>
    <row r="20" spans="1:8" x14ac:dyDescent="0.3">
      <c r="A20" s="108" t="s">
        <v>38</v>
      </c>
      <c r="B20" s="114">
        <f>SUM(B14:B19)</f>
        <v>-575112033.8499999</v>
      </c>
      <c r="C20" s="114">
        <f>SUM(C14:C19)</f>
        <v>-52585400.890000001</v>
      </c>
      <c r="D20" s="114">
        <f>SUM(D14:D19)</f>
        <v>24111297.75</v>
      </c>
      <c r="E20" s="114">
        <f>SUM(E14:E19)</f>
        <v>-603586136.99000001</v>
      </c>
      <c r="F20" s="12"/>
      <c r="G20" s="92">
        <f>+E20-BCE!C41</f>
        <v>0</v>
      </c>
    </row>
    <row r="21" spans="1:8" x14ac:dyDescent="0.3">
      <c r="A21" s="105"/>
      <c r="B21" s="115"/>
      <c r="C21" s="115"/>
      <c r="D21" s="105"/>
      <c r="E21" s="105"/>
    </row>
    <row r="22" spans="1:8" x14ac:dyDescent="0.3">
      <c r="A22" s="105"/>
      <c r="B22" s="115"/>
      <c r="C22" s="115"/>
      <c r="D22" s="105"/>
      <c r="E22" s="105"/>
    </row>
    <row r="23" spans="1:8" x14ac:dyDescent="0.3">
      <c r="A23" s="105"/>
      <c r="B23" s="115"/>
      <c r="C23" s="115"/>
      <c r="D23" s="105"/>
      <c r="E23" s="105"/>
    </row>
    <row r="24" spans="1:8" x14ac:dyDescent="0.3">
      <c r="A24" s="105"/>
      <c r="B24" s="115"/>
      <c r="C24" s="115"/>
      <c r="D24" s="105"/>
      <c r="E24" s="105"/>
    </row>
    <row r="25" spans="1:8" x14ac:dyDescent="0.3">
      <c r="A25" s="105"/>
      <c r="B25" s="105"/>
      <c r="C25" s="105"/>
      <c r="D25" s="105"/>
      <c r="E25" s="105"/>
    </row>
    <row r="26" spans="1:8" x14ac:dyDescent="0.3">
      <c r="A26" s="116" t="s">
        <v>45</v>
      </c>
      <c r="B26" s="105"/>
      <c r="C26" s="139" t="s">
        <v>46</v>
      </c>
      <c r="D26" s="139"/>
      <c r="E26" s="139"/>
    </row>
    <row r="27" spans="1:8" x14ac:dyDescent="0.3">
      <c r="A27" s="104" t="s">
        <v>21</v>
      </c>
      <c r="B27" s="105"/>
      <c r="C27" s="137" t="s">
        <v>47</v>
      </c>
      <c r="D27" s="137"/>
      <c r="E27" s="137"/>
    </row>
  </sheetData>
  <mergeCells count="9">
    <mergeCell ref="A8:E8"/>
    <mergeCell ref="C27:E27"/>
    <mergeCell ref="A12:E12"/>
    <mergeCell ref="A5:H5"/>
    <mergeCell ref="C26:E26"/>
    <mergeCell ref="A9:E9"/>
    <mergeCell ref="A10:E10"/>
    <mergeCell ref="A6:E6"/>
    <mergeCell ref="A7:E7"/>
  </mergeCells>
  <hyperlinks>
    <hyperlink ref="E17" location="'EST ACT'!A1" display="'EST ACT'!A1" xr:uid="{00000000-0004-0000-1100-000000000000}"/>
  </hyperlinks>
  <pageMargins left="1.4960629921259843" right="0.31496062992125984" top="0.9448818897637796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BCE</vt:lpstr>
      <vt:lpstr>EST ACT</vt:lpstr>
      <vt:lpstr>ES.CAM.PATRIM</vt:lpstr>
      <vt:lpstr>BCE!Print_Titles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PORRAS</dc:creator>
  <cp:lastModifiedBy>Usuario</cp:lastModifiedBy>
  <cp:lastPrinted>2023-03-05T04:49:49Z</cp:lastPrinted>
  <dcterms:created xsi:type="dcterms:W3CDTF">2020-02-01T22:33:19Z</dcterms:created>
  <dcterms:modified xsi:type="dcterms:W3CDTF">2023-04-28T20:18:53Z</dcterms:modified>
</cp:coreProperties>
</file>